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9720" windowHeight="7320" tabRatio="777" activeTab="0"/>
  </bookViews>
  <sheets>
    <sheet name="Штатное" sheetId="1" r:id="rId1"/>
  </sheets>
  <definedNames>
    <definedName name="_xlnm.Print_Titles" localSheetId="0">'Штатное'!$17:$19</definedName>
    <definedName name="_xlnm.Print_Area" localSheetId="0">'Штатное'!$A$1:$K$86</definedName>
  </definedNames>
  <calcPr fullCalcOnLoad="1" refMode="R1C1"/>
</workbook>
</file>

<file path=xl/sharedStrings.xml><?xml version="1.0" encoding="utf-8"?>
<sst xmlns="http://schemas.openxmlformats.org/spreadsheetml/2006/main" count="101" uniqueCount="77">
  <si>
    <t>Наименование структурных подразделений и должностей</t>
  </si>
  <si>
    <t>Количество штатных единиц</t>
  </si>
  <si>
    <t>наименование учреждения</t>
  </si>
  <si>
    <t>Номер документа</t>
  </si>
  <si>
    <t>Дата составления</t>
  </si>
  <si>
    <t>Утверждено</t>
  </si>
  <si>
    <t>Директор</t>
  </si>
  <si>
    <t xml:space="preserve">Главный бухгалтер                         </t>
  </si>
  <si>
    <t xml:space="preserve">Бухгалтер  </t>
  </si>
  <si>
    <t xml:space="preserve">Заведующий складом                        </t>
  </si>
  <si>
    <t>Хозяйственно-обслуживающий персонал</t>
  </si>
  <si>
    <t xml:space="preserve">Водитель автомобиля                       </t>
  </si>
  <si>
    <t xml:space="preserve">Заведующий отделением                     </t>
  </si>
  <si>
    <t xml:space="preserve">Социальный педагог                        </t>
  </si>
  <si>
    <t xml:space="preserve">Специалист по социальной работе           </t>
  </si>
  <si>
    <t xml:space="preserve">Медицинская сестра                        </t>
  </si>
  <si>
    <t xml:space="preserve">Отделение социальной реабилитации   </t>
  </si>
  <si>
    <t>Воспитатель</t>
  </si>
  <si>
    <t xml:space="preserve">Музыкальный руководитель                  </t>
  </si>
  <si>
    <t>Юрисконсульт</t>
  </si>
  <si>
    <t>Итого</t>
  </si>
  <si>
    <t>Всего по штатному расписанию</t>
  </si>
  <si>
    <t>Повар</t>
  </si>
  <si>
    <t>Главный бухгалтер</t>
  </si>
  <si>
    <t>Оклад, руб.</t>
  </si>
  <si>
    <t>код структурного подразделения</t>
  </si>
  <si>
    <t xml:space="preserve">Профессиональная квалификационная группа </t>
  </si>
  <si>
    <t>Компенсационные выплаты, руб.</t>
  </si>
  <si>
    <t>Повышающие коэффициенты, руб.</t>
  </si>
  <si>
    <t>Стимулирующие выплаты, руб</t>
  </si>
  <si>
    <t>Всего в месяц, руб</t>
  </si>
  <si>
    <t>Приказом учреждения</t>
  </si>
  <si>
    <t>по ОКПО</t>
  </si>
  <si>
    <t>Форма по ОКУД</t>
  </si>
  <si>
    <t>Код</t>
  </si>
  <si>
    <t xml:space="preserve">                                     </t>
  </si>
  <si>
    <t>Административно-управленческий персонал</t>
  </si>
  <si>
    <t>личная подпись</t>
  </si>
  <si>
    <t>расшифровка подписи</t>
  </si>
  <si>
    <t>___________</t>
  </si>
  <si>
    <t>Кухонный рабочий</t>
  </si>
  <si>
    <t>Квалификационный уровень (разряд)</t>
  </si>
  <si>
    <t>Персонал кухни, столовой</t>
  </si>
  <si>
    <t>Специалист по кадрам</t>
  </si>
  <si>
    <t>Педагог-психолог</t>
  </si>
  <si>
    <t xml:space="preserve">Сторож                     </t>
  </si>
  <si>
    <t xml:space="preserve">Машинист по стирке и ремонту спецодежды   </t>
  </si>
  <si>
    <t xml:space="preserve">от "    "             201   г. №        -од </t>
  </si>
  <si>
    <t>И.В.Погребняк</t>
  </si>
  <si>
    <t xml:space="preserve">  </t>
  </si>
  <si>
    <t>Рабочий по комплексному обслуживанию и ремонту зданий</t>
  </si>
  <si>
    <t>СОГЛАСОВАНО</t>
  </si>
  <si>
    <t>Министр труда и социальной защиты</t>
  </si>
  <si>
    <t>населения Ставропольского края</t>
  </si>
  <si>
    <t>"___"___________________  20___ г.</t>
  </si>
  <si>
    <t xml:space="preserve"> компенсационные выплаты cпециалистам работающим в сельской местности и имеющих среднее профессиональное или высшее образование</t>
  </si>
  <si>
    <t xml:space="preserve">Отделение социальной диагностики и социально-правовой помощи              </t>
  </si>
  <si>
    <t>ГКУСО "Курский СРЦН "Надежда"</t>
  </si>
  <si>
    <t xml:space="preserve">Заместитель директора по воспитательной и реабилитационной работе                </t>
  </si>
  <si>
    <t>Заместитель директора по административно-хозяйственной работе</t>
  </si>
  <si>
    <t>Педагог дополнительного
образования</t>
  </si>
  <si>
    <t>Логопед</t>
  </si>
  <si>
    <t>Кастелянша</t>
  </si>
  <si>
    <t>Вахтер</t>
  </si>
  <si>
    <t>Дворник</t>
  </si>
  <si>
    <t xml:space="preserve">Уборщик служебных помещений               </t>
  </si>
  <si>
    <t>__________________И.И.Ульянченко</t>
  </si>
  <si>
    <t>Штатное расписание</t>
  </si>
  <si>
    <t>Техник-программист</t>
  </si>
  <si>
    <t>Специалист по персоналу</t>
  </si>
  <si>
    <t>Помощник воспитателя</t>
  </si>
  <si>
    <t>Врач-педиатр</t>
  </si>
  <si>
    <t>Штат в количестве 56,5 единиц</t>
  </si>
  <si>
    <t>Социально-медицинское отделение</t>
  </si>
  <si>
    <t>Папиян А.С.</t>
  </si>
  <si>
    <t>на период 2018 года с "01" апреля 2018 г. по "31" декабря 2018 г.</t>
  </si>
  <si>
    <t>Заведующий отделением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</si>
</sst>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#,##0.00_р_."/>
    <numFmt numFmtId="175" formatCode="0.0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173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2" fontId="5" fillId="24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5" fillId="24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66"/>
  <sheetViews>
    <sheetView tabSelected="1" view="pageBreakPreview" zoomScale="75" zoomScaleSheetLayoutView="75" zoomScalePageLayoutView="0" workbookViewId="0" topLeftCell="A34">
      <selection activeCell="A36" sqref="A36:K36"/>
    </sheetView>
  </sheetViews>
  <sheetFormatPr defaultColWidth="9.140625" defaultRowHeight="12.75"/>
  <cols>
    <col min="1" max="1" width="30.57421875" style="1" customWidth="1"/>
    <col min="2" max="2" width="7.140625" style="1" customWidth="1"/>
    <col min="3" max="4" width="10.8515625" style="1" customWidth="1"/>
    <col min="5" max="5" width="14.28125" style="1" customWidth="1"/>
    <col min="6" max="6" width="15.00390625" style="1" customWidth="1"/>
    <col min="7" max="7" width="15.57421875" style="1" hidden="1" customWidth="1"/>
    <col min="8" max="8" width="13.421875" style="1" customWidth="1"/>
    <col min="9" max="9" width="12.421875" style="1" customWidth="1"/>
    <col min="10" max="10" width="13.421875" style="1" customWidth="1"/>
    <col min="11" max="11" width="15.57421875" style="1" customWidth="1"/>
    <col min="12" max="12" width="12.7109375" style="1" bestFit="1" customWidth="1"/>
  </cols>
  <sheetData>
    <row r="1" spans="1:11" ht="18.75">
      <c r="A1" s="53" t="s">
        <v>51</v>
      </c>
      <c r="B1" s="53"/>
      <c r="C1" s="53"/>
      <c r="I1" s="9"/>
      <c r="J1" s="9"/>
      <c r="K1" s="4" t="s">
        <v>34</v>
      </c>
    </row>
    <row r="2" spans="1:11" ht="18.75">
      <c r="A2" s="53" t="s">
        <v>52</v>
      </c>
      <c r="B2" s="53"/>
      <c r="C2" s="53"/>
      <c r="I2" s="9"/>
      <c r="J2" s="9"/>
      <c r="K2" s="4"/>
    </row>
    <row r="3" spans="1:11" ht="18.75">
      <c r="A3" s="53" t="s">
        <v>53</v>
      </c>
      <c r="B3" s="53"/>
      <c r="C3" s="53"/>
      <c r="I3" s="55" t="s">
        <v>33</v>
      </c>
      <c r="J3" s="55"/>
      <c r="K3" s="4">
        <v>301017</v>
      </c>
    </row>
    <row r="4" spans="4:12" ht="22.5" customHeight="1">
      <c r="D4" s="9"/>
      <c r="E4" s="9"/>
      <c r="F4" s="9"/>
      <c r="G4" s="9"/>
      <c r="H4" s="9"/>
      <c r="I4" s="9"/>
      <c r="J4" s="36" t="s">
        <v>32</v>
      </c>
      <c r="K4" s="3">
        <v>50236512</v>
      </c>
      <c r="L4" s="9"/>
    </row>
    <row r="5" spans="1:12" ht="18.75">
      <c r="A5" s="53" t="s">
        <v>66</v>
      </c>
      <c r="B5" s="53"/>
      <c r="C5" s="53"/>
      <c r="D5" s="9"/>
      <c r="E5" s="9"/>
      <c r="F5" s="9"/>
      <c r="G5" s="9"/>
      <c r="H5" s="9"/>
      <c r="L5" s="9"/>
    </row>
    <row r="6" spans="1:12" ht="18.75">
      <c r="A6" s="29" t="s">
        <v>54</v>
      </c>
      <c r="B6" s="29"/>
      <c r="C6" s="29"/>
      <c r="D6" s="9"/>
      <c r="E6" s="9"/>
      <c r="F6" s="9"/>
      <c r="G6" s="9"/>
      <c r="H6" s="9"/>
      <c r="L6" s="9"/>
    </row>
    <row r="7" spans="1:12" ht="18.75">
      <c r="A7" s="29"/>
      <c r="B7" s="29"/>
      <c r="C7" s="29"/>
      <c r="D7" s="9"/>
      <c r="E7" s="9"/>
      <c r="F7" s="9"/>
      <c r="G7" s="9"/>
      <c r="H7" s="9"/>
      <c r="L7" s="9"/>
    </row>
    <row r="8" spans="1:12" ht="20.25">
      <c r="A8" s="54" t="s">
        <v>57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9"/>
    </row>
    <row r="9" spans="1:12" ht="12.75" customHeight="1">
      <c r="A9" s="56" t="s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9"/>
    </row>
    <row r="10" spans="1:12" ht="18.75">
      <c r="A10" s="37"/>
      <c r="B10" s="37"/>
      <c r="C10" s="37"/>
      <c r="D10" s="37"/>
      <c r="E10" s="37"/>
      <c r="F10" s="37"/>
      <c r="G10" s="37"/>
      <c r="H10" s="37"/>
      <c r="L10" s="9"/>
    </row>
    <row r="11" spans="1:12" ht="37.5" customHeight="1">
      <c r="A11" s="57" t="s">
        <v>67</v>
      </c>
      <c r="B11" s="57"/>
      <c r="C11" s="57"/>
      <c r="D11" s="58"/>
      <c r="E11" s="5" t="s">
        <v>3</v>
      </c>
      <c r="F11" s="5" t="s">
        <v>4</v>
      </c>
      <c r="G11" s="6"/>
      <c r="H11" s="9"/>
      <c r="I11" s="2" t="s">
        <v>5</v>
      </c>
      <c r="J11" s="9"/>
      <c r="K11" s="9"/>
      <c r="L11" s="9"/>
    </row>
    <row r="12" spans="4:12" ht="15.75" customHeight="1">
      <c r="D12" s="2"/>
      <c r="E12" s="10"/>
      <c r="F12" s="11"/>
      <c r="G12" s="13"/>
      <c r="H12" s="9"/>
      <c r="I12" s="53" t="s">
        <v>31</v>
      </c>
      <c r="J12" s="53"/>
      <c r="K12" s="53"/>
      <c r="L12" s="9"/>
    </row>
    <row r="13" spans="1:12" ht="20.25">
      <c r="A13" s="2" t="s">
        <v>75</v>
      </c>
      <c r="B13" s="38"/>
      <c r="C13" s="38"/>
      <c r="D13" s="38"/>
      <c r="E13" s="38"/>
      <c r="F13" s="38"/>
      <c r="G13" s="38"/>
      <c r="H13" s="38"/>
      <c r="I13" s="53" t="s">
        <v>47</v>
      </c>
      <c r="J13" s="53"/>
      <c r="K13" s="53"/>
      <c r="L13" s="9"/>
    </row>
    <row r="14" spans="1:12" ht="18.75">
      <c r="A14" s="2"/>
      <c r="C14" s="26"/>
      <c r="D14" s="26"/>
      <c r="E14" s="26"/>
      <c r="F14" s="26"/>
      <c r="G14" s="26"/>
      <c r="H14" s="26"/>
      <c r="I14" s="53" t="s">
        <v>72</v>
      </c>
      <c r="J14" s="53"/>
      <c r="K14" s="53"/>
      <c r="L14" s="9"/>
    </row>
    <row r="15" spans="2:12" ht="18.75">
      <c r="B15" s="2"/>
      <c r="C15" s="2"/>
      <c r="D15" s="2"/>
      <c r="E15" s="2"/>
      <c r="F15" s="59"/>
      <c r="G15" s="59"/>
      <c r="H15" s="59"/>
      <c r="I15" s="53"/>
      <c r="J15" s="53"/>
      <c r="K15" s="53"/>
      <c r="L15" s="9"/>
    </row>
    <row r="16" spans="1:12" ht="2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.75" customHeight="1">
      <c r="A17" s="65" t="s">
        <v>0</v>
      </c>
      <c r="B17" s="73" t="s">
        <v>25</v>
      </c>
      <c r="C17" s="63" t="s">
        <v>26</v>
      </c>
      <c r="D17" s="63" t="s">
        <v>41</v>
      </c>
      <c r="E17" s="63" t="s">
        <v>1</v>
      </c>
      <c r="F17" s="63" t="s">
        <v>24</v>
      </c>
      <c r="G17" s="61" t="s">
        <v>55</v>
      </c>
      <c r="H17" s="74" t="s">
        <v>28</v>
      </c>
      <c r="I17" s="74" t="s">
        <v>27</v>
      </c>
      <c r="J17" s="73" t="s">
        <v>29</v>
      </c>
      <c r="K17" s="63" t="s">
        <v>30</v>
      </c>
      <c r="L17" s="9"/>
    </row>
    <row r="18" spans="1:12" ht="117.75" customHeight="1">
      <c r="A18" s="65"/>
      <c r="B18" s="73"/>
      <c r="C18" s="63"/>
      <c r="D18" s="63"/>
      <c r="E18" s="63"/>
      <c r="F18" s="64"/>
      <c r="G18" s="62"/>
      <c r="H18" s="75"/>
      <c r="I18" s="75"/>
      <c r="J18" s="73"/>
      <c r="K18" s="63"/>
      <c r="L18" s="9"/>
    </row>
    <row r="19" spans="1:12" ht="18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/>
      <c r="H19" s="5">
        <v>7</v>
      </c>
      <c r="I19" s="5">
        <v>8</v>
      </c>
      <c r="J19" s="5">
        <v>9</v>
      </c>
      <c r="K19" s="4">
        <v>10</v>
      </c>
      <c r="L19" s="9"/>
    </row>
    <row r="20" spans="1:12" ht="18.75" customHeight="1">
      <c r="A20" s="66" t="s">
        <v>36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  <c r="L20" s="9"/>
    </row>
    <row r="21" spans="1:12" ht="18.75">
      <c r="A21" s="7" t="s">
        <v>6</v>
      </c>
      <c r="B21" s="5"/>
      <c r="C21" s="5">
        <v>3</v>
      </c>
      <c r="D21" s="12"/>
      <c r="E21" s="12">
        <v>1</v>
      </c>
      <c r="F21" s="43">
        <v>11215</v>
      </c>
      <c r="G21" s="52">
        <f aca="true" t="shared" si="0" ref="G21:G27">SUM(F21*25%)</f>
        <v>2803.75</v>
      </c>
      <c r="H21" s="43"/>
      <c r="I21" s="43">
        <f>F21*40%+G21</f>
        <v>7289.75</v>
      </c>
      <c r="J21" s="43">
        <f>F21*30%</f>
        <v>3364.5</v>
      </c>
      <c r="K21" s="43">
        <f aca="true" t="shared" si="1" ref="K21:K27">(F21+H21+I21+J21)*E21</f>
        <v>21869.25</v>
      </c>
      <c r="L21" s="27"/>
    </row>
    <row r="22" spans="1:12" ht="60" customHeight="1">
      <c r="A22" s="7" t="s">
        <v>58</v>
      </c>
      <c r="B22" s="5"/>
      <c r="C22" s="5"/>
      <c r="D22" s="12"/>
      <c r="E22" s="12">
        <v>1</v>
      </c>
      <c r="F22" s="43">
        <v>10094</v>
      </c>
      <c r="G22" s="52">
        <f t="shared" si="0"/>
        <v>2523.5</v>
      </c>
      <c r="H22" s="43"/>
      <c r="I22" s="43">
        <f>F22*40%+G22</f>
        <v>6561.1</v>
      </c>
      <c r="J22" s="43">
        <f>F22*30%</f>
        <v>3028.2</v>
      </c>
      <c r="K22" s="43">
        <f t="shared" si="1"/>
        <v>19683.3</v>
      </c>
      <c r="L22" s="27"/>
    </row>
    <row r="23" spans="1:12" ht="54" customHeight="1">
      <c r="A23" s="7" t="s">
        <v>59</v>
      </c>
      <c r="B23" s="5"/>
      <c r="C23" s="5"/>
      <c r="D23" s="12"/>
      <c r="E23" s="12">
        <v>1</v>
      </c>
      <c r="F23" s="43">
        <v>10094</v>
      </c>
      <c r="G23" s="52">
        <f t="shared" si="0"/>
        <v>2523.5</v>
      </c>
      <c r="H23" s="43"/>
      <c r="I23" s="43">
        <f>G23</f>
        <v>2523.5</v>
      </c>
      <c r="J23" s="43">
        <f>F23*30%</f>
        <v>3028.2</v>
      </c>
      <c r="K23" s="43">
        <f t="shared" si="1"/>
        <v>15645.7</v>
      </c>
      <c r="L23" s="27"/>
    </row>
    <row r="24" spans="1:12" ht="18.75">
      <c r="A24" s="7" t="s">
        <v>7</v>
      </c>
      <c r="B24" s="5"/>
      <c r="C24" s="5"/>
      <c r="D24" s="12"/>
      <c r="E24" s="12">
        <v>1</v>
      </c>
      <c r="F24" s="43">
        <v>10094</v>
      </c>
      <c r="G24" s="52">
        <f t="shared" si="0"/>
        <v>2523.5</v>
      </c>
      <c r="H24" s="43"/>
      <c r="I24" s="43">
        <f>G24</f>
        <v>2523.5</v>
      </c>
      <c r="J24" s="43">
        <f>F24*30%</f>
        <v>3028.2</v>
      </c>
      <c r="K24" s="43">
        <f t="shared" si="1"/>
        <v>15645.7</v>
      </c>
      <c r="L24" s="27"/>
    </row>
    <row r="25" spans="1:12" ht="18.75">
      <c r="A25" s="7" t="s">
        <v>8</v>
      </c>
      <c r="B25" s="5"/>
      <c r="C25" s="5">
        <v>3</v>
      </c>
      <c r="D25" s="12">
        <v>1</v>
      </c>
      <c r="E25" s="12">
        <v>2</v>
      </c>
      <c r="F25" s="43">
        <v>5946</v>
      </c>
      <c r="G25" s="52">
        <f t="shared" si="0"/>
        <v>1486.5</v>
      </c>
      <c r="H25" s="43"/>
      <c r="I25" s="43">
        <f>G25</f>
        <v>1486.5</v>
      </c>
      <c r="J25" s="43"/>
      <c r="K25" s="43">
        <f t="shared" si="1"/>
        <v>14865</v>
      </c>
      <c r="L25" s="27"/>
    </row>
    <row r="26" spans="1:12" ht="18.75">
      <c r="A26" s="7" t="s">
        <v>19</v>
      </c>
      <c r="B26" s="5"/>
      <c r="C26" s="5">
        <v>3</v>
      </c>
      <c r="D26" s="12">
        <v>1</v>
      </c>
      <c r="E26" s="12">
        <v>1</v>
      </c>
      <c r="F26" s="43">
        <v>5946</v>
      </c>
      <c r="G26" s="52">
        <f t="shared" si="0"/>
        <v>1486.5</v>
      </c>
      <c r="H26" s="43"/>
      <c r="I26" s="43">
        <f>F26*20%+F26*25%</f>
        <v>2675.7</v>
      </c>
      <c r="J26" s="43">
        <f>F26*30%</f>
        <v>1783.8</v>
      </c>
      <c r="K26" s="43">
        <f t="shared" si="1"/>
        <v>10405.5</v>
      </c>
      <c r="L26" s="27"/>
    </row>
    <row r="27" spans="1:12" ht="27.75" customHeight="1">
      <c r="A27" s="7" t="s">
        <v>69</v>
      </c>
      <c r="B27" s="5"/>
      <c r="C27" s="5">
        <v>3</v>
      </c>
      <c r="D27" s="12">
        <v>1</v>
      </c>
      <c r="E27" s="12">
        <v>1</v>
      </c>
      <c r="F27" s="43">
        <v>5946</v>
      </c>
      <c r="G27" s="52">
        <f t="shared" si="0"/>
        <v>1486.5</v>
      </c>
      <c r="H27" s="43"/>
      <c r="I27" s="43">
        <f>F27*25%</f>
        <v>1486.5</v>
      </c>
      <c r="J27" s="43"/>
      <c r="K27" s="43">
        <f t="shared" si="1"/>
        <v>7432.5</v>
      </c>
      <c r="L27" s="27"/>
    </row>
    <row r="28" spans="1:12" ht="18.75" customHeight="1">
      <c r="A28" s="7" t="s">
        <v>68</v>
      </c>
      <c r="B28" s="5"/>
      <c r="C28" s="5">
        <v>2</v>
      </c>
      <c r="D28" s="12">
        <v>1</v>
      </c>
      <c r="E28" s="12">
        <v>0.5</v>
      </c>
      <c r="F28" s="43">
        <v>5202</v>
      </c>
      <c r="G28" s="43"/>
      <c r="H28" s="43"/>
      <c r="I28" s="43"/>
      <c r="J28" s="43">
        <v>2861.1</v>
      </c>
      <c r="K28" s="50">
        <f>SUM(F28:J28)*E28</f>
        <v>4031.55</v>
      </c>
      <c r="L28" s="27"/>
    </row>
    <row r="29" spans="1:12" ht="18.75">
      <c r="A29" s="16" t="s">
        <v>20</v>
      </c>
      <c r="B29" s="5"/>
      <c r="C29" s="5"/>
      <c r="D29" s="17"/>
      <c r="E29" s="18">
        <f>SUM(E21:E28)</f>
        <v>8.5</v>
      </c>
      <c r="F29" s="46"/>
      <c r="G29" s="46"/>
      <c r="H29" s="46"/>
      <c r="I29" s="46"/>
      <c r="J29" s="46"/>
      <c r="K29" s="46">
        <f>SUM(K21:K28)</f>
        <v>109578.5</v>
      </c>
      <c r="L29" s="27"/>
    </row>
    <row r="30" spans="1:12" ht="18.75" customHeight="1">
      <c r="A30" s="70" t="s">
        <v>73</v>
      </c>
      <c r="B30" s="71"/>
      <c r="C30" s="71"/>
      <c r="D30" s="71"/>
      <c r="E30" s="71"/>
      <c r="F30" s="71"/>
      <c r="G30" s="71"/>
      <c r="H30" s="71"/>
      <c r="I30" s="71"/>
      <c r="J30" s="71"/>
      <c r="K30" s="72"/>
      <c r="L30" s="27"/>
    </row>
    <row r="31" spans="1:12" ht="21" customHeight="1">
      <c r="A31" s="7" t="s">
        <v>76</v>
      </c>
      <c r="B31" s="5"/>
      <c r="C31" s="5"/>
      <c r="D31" s="12">
        <v>1</v>
      </c>
      <c r="E31" s="12">
        <v>0.25</v>
      </c>
      <c r="F31" s="43">
        <v>7491</v>
      </c>
      <c r="G31" s="43">
        <f>F31*25%</f>
        <v>1872.75</v>
      </c>
      <c r="H31" s="43"/>
      <c r="I31" s="43">
        <f>F31*40%+G31</f>
        <v>4869.15</v>
      </c>
      <c r="J31" s="43"/>
      <c r="K31" s="43">
        <f>(F31+H31+I31+J31)*E31</f>
        <v>3090.0375</v>
      </c>
      <c r="L31" s="27"/>
    </row>
    <row r="32" spans="1:12" ht="18.75">
      <c r="A32" s="7" t="s">
        <v>71</v>
      </c>
      <c r="B32" s="5"/>
      <c r="C32" s="5"/>
      <c r="D32" s="12">
        <v>2</v>
      </c>
      <c r="E32" s="12">
        <v>0.75</v>
      </c>
      <c r="F32" s="43">
        <v>5888</v>
      </c>
      <c r="G32" s="43"/>
      <c r="H32" s="43">
        <v>942.08</v>
      </c>
      <c r="I32" s="43">
        <v>3827.2</v>
      </c>
      <c r="J32" s="43">
        <v>2944</v>
      </c>
      <c r="K32" s="43">
        <f>(F32+H32+I32+J32)*E32</f>
        <v>10200.96</v>
      </c>
      <c r="L32" s="27"/>
    </row>
    <row r="33" spans="1:12" ht="18.75">
      <c r="A33" s="7" t="s">
        <v>15</v>
      </c>
      <c r="B33" s="5"/>
      <c r="C33" s="5"/>
      <c r="D33" s="12">
        <v>3</v>
      </c>
      <c r="E33" s="12">
        <v>1</v>
      </c>
      <c r="F33" s="43">
        <v>5037</v>
      </c>
      <c r="G33" s="43">
        <f>F33*25%</f>
        <v>1259.25</v>
      </c>
      <c r="H33" s="43">
        <f>F33*0.05</f>
        <v>251.85000000000002</v>
      </c>
      <c r="I33" s="43">
        <f>F33*40%+G33</f>
        <v>3274.05</v>
      </c>
      <c r="J33" s="43">
        <f>F33*35%</f>
        <v>1762.9499999999998</v>
      </c>
      <c r="K33" s="43">
        <f>(F33+H33+I33+J33)*E33</f>
        <v>10325.850000000002</v>
      </c>
      <c r="L33" s="27"/>
    </row>
    <row r="34" spans="1:12" ht="18.75">
      <c r="A34" s="7" t="s">
        <v>15</v>
      </c>
      <c r="B34" s="5"/>
      <c r="C34" s="5"/>
      <c r="D34" s="12">
        <v>3</v>
      </c>
      <c r="E34" s="12">
        <v>1</v>
      </c>
      <c r="F34" s="43">
        <v>5037</v>
      </c>
      <c r="G34" s="43">
        <f>F34*25%</f>
        <v>1259.25</v>
      </c>
      <c r="H34" s="43">
        <f>F34*0.05</f>
        <v>251.85000000000002</v>
      </c>
      <c r="I34" s="43">
        <f>F34*40%+G34</f>
        <v>3274.05</v>
      </c>
      <c r="J34" s="43"/>
      <c r="K34" s="43">
        <f>(F34+H34+I34+J34)*E34</f>
        <v>8562.900000000001</v>
      </c>
      <c r="L34" s="27"/>
    </row>
    <row r="35" spans="1:12" ht="18.75">
      <c r="A35" s="16" t="s">
        <v>20</v>
      </c>
      <c r="B35" s="5"/>
      <c r="C35" s="14"/>
      <c r="D35" s="19"/>
      <c r="E35" s="19">
        <f>SUM(E31:E34)</f>
        <v>3</v>
      </c>
      <c r="F35" s="46"/>
      <c r="G35" s="46"/>
      <c r="H35" s="46"/>
      <c r="I35" s="46"/>
      <c r="J35" s="46"/>
      <c r="K35" s="46">
        <f>SUM(K31:K34)</f>
        <v>32179.747500000005</v>
      </c>
      <c r="L35" s="27"/>
    </row>
    <row r="36" spans="1:12" ht="18.75" customHeight="1">
      <c r="A36" s="66" t="s">
        <v>56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  <c r="L36" s="27"/>
    </row>
    <row r="37" spans="1:12" ht="26.25" customHeight="1">
      <c r="A37" s="7" t="s">
        <v>12</v>
      </c>
      <c r="B37" s="5"/>
      <c r="C37" s="5"/>
      <c r="D37" s="12"/>
      <c r="E37" s="12">
        <v>1</v>
      </c>
      <c r="F37" s="43">
        <v>6256</v>
      </c>
      <c r="G37" s="43">
        <f aca="true" t="shared" si="2" ref="G37:G43">F37*25%</f>
        <v>1564</v>
      </c>
      <c r="H37" s="43"/>
      <c r="I37" s="43">
        <f aca="true" t="shared" si="3" ref="I37:I42">F37*40%+G37</f>
        <v>4066.4</v>
      </c>
      <c r="J37" s="43">
        <f>F37*20%</f>
        <v>1251.2</v>
      </c>
      <c r="K37" s="43">
        <f aca="true" t="shared" si="4" ref="K37:K43">(F37+H37+I37+J37)*E37</f>
        <v>11573.6</v>
      </c>
      <c r="L37" s="27"/>
    </row>
    <row r="38" spans="1:12" ht="20.25" customHeight="1">
      <c r="A38" s="7" t="s">
        <v>44</v>
      </c>
      <c r="B38" s="5"/>
      <c r="C38" s="5"/>
      <c r="D38" s="12">
        <v>3</v>
      </c>
      <c r="E38" s="12">
        <v>1</v>
      </c>
      <c r="F38" s="43">
        <v>5466</v>
      </c>
      <c r="G38" s="43">
        <f t="shared" si="2"/>
        <v>1366.5</v>
      </c>
      <c r="H38" s="43">
        <f>F38*0.1</f>
        <v>546.6</v>
      </c>
      <c r="I38" s="43">
        <f t="shared" si="3"/>
        <v>3552.9</v>
      </c>
      <c r="J38" s="43"/>
      <c r="K38" s="43">
        <f>(F38+H38+I38+J38)*E38</f>
        <v>9565.5</v>
      </c>
      <c r="L38" s="27"/>
    </row>
    <row r="39" spans="1:12" ht="18.75">
      <c r="A39" s="7" t="s">
        <v>13</v>
      </c>
      <c r="B39" s="5"/>
      <c r="C39" s="5"/>
      <c r="D39" s="12">
        <v>2</v>
      </c>
      <c r="E39" s="12">
        <v>1</v>
      </c>
      <c r="F39" s="43">
        <v>5466</v>
      </c>
      <c r="G39" s="43">
        <f t="shared" si="2"/>
        <v>1366.5</v>
      </c>
      <c r="H39" s="43">
        <f>F39*0.05</f>
        <v>273.3</v>
      </c>
      <c r="I39" s="43">
        <f t="shared" si="3"/>
        <v>3552.9</v>
      </c>
      <c r="J39" s="43">
        <f>F39*30%</f>
        <v>1639.8</v>
      </c>
      <c r="K39" s="43">
        <f t="shared" si="4"/>
        <v>10932</v>
      </c>
      <c r="L39" s="27"/>
    </row>
    <row r="40" spans="1:12" ht="18.75">
      <c r="A40" s="7" t="s">
        <v>13</v>
      </c>
      <c r="B40" s="5"/>
      <c r="C40" s="5"/>
      <c r="D40" s="12">
        <v>2</v>
      </c>
      <c r="E40" s="12">
        <v>1</v>
      </c>
      <c r="F40" s="43">
        <v>5466</v>
      </c>
      <c r="G40" s="43">
        <f t="shared" si="2"/>
        <v>1366.5</v>
      </c>
      <c r="H40" s="43">
        <f>F40*0.05</f>
        <v>273.3</v>
      </c>
      <c r="I40" s="43">
        <f t="shared" si="3"/>
        <v>3552.9</v>
      </c>
      <c r="J40" s="43"/>
      <c r="K40" s="43">
        <f t="shared" si="4"/>
        <v>9292.2</v>
      </c>
      <c r="L40" s="27"/>
    </row>
    <row r="41" spans="1:12" ht="18.75">
      <c r="A41" s="7" t="s">
        <v>61</v>
      </c>
      <c r="B41" s="5"/>
      <c r="C41" s="5"/>
      <c r="D41" s="12">
        <v>4</v>
      </c>
      <c r="E41" s="12">
        <v>0.5</v>
      </c>
      <c r="F41" s="47">
        <v>5466</v>
      </c>
      <c r="G41" s="47">
        <f>F41*25%</f>
        <v>1366.5</v>
      </c>
      <c r="H41" s="47">
        <f>F41*15%</f>
        <v>819.9</v>
      </c>
      <c r="I41" s="47">
        <f>F41*40%+G41</f>
        <v>3552.9</v>
      </c>
      <c r="J41" s="47">
        <f>F41*60%</f>
        <v>3279.6</v>
      </c>
      <c r="K41" s="47">
        <f>(F41+H41+I41+J41)*E41</f>
        <v>6559.2</v>
      </c>
      <c r="L41" s="27"/>
    </row>
    <row r="42" spans="1:12" ht="37.5">
      <c r="A42" s="7" t="s">
        <v>14</v>
      </c>
      <c r="B42" s="5"/>
      <c r="C42" s="5">
        <v>3</v>
      </c>
      <c r="D42" s="12">
        <v>1</v>
      </c>
      <c r="E42" s="12">
        <v>2</v>
      </c>
      <c r="F42" s="43">
        <v>5327</v>
      </c>
      <c r="G42" s="43">
        <f t="shared" si="2"/>
        <v>1331.75</v>
      </c>
      <c r="H42" s="43"/>
      <c r="I42" s="43">
        <f t="shared" si="3"/>
        <v>3462.55</v>
      </c>
      <c r="J42" s="43"/>
      <c r="K42" s="43">
        <f t="shared" si="4"/>
        <v>17579.1</v>
      </c>
      <c r="L42" s="27"/>
    </row>
    <row r="43" spans="1:12" ht="37.5">
      <c r="A43" s="7" t="s">
        <v>14</v>
      </c>
      <c r="B43" s="5"/>
      <c r="C43" s="5">
        <v>3</v>
      </c>
      <c r="D43" s="12">
        <v>1</v>
      </c>
      <c r="E43" s="12">
        <v>1</v>
      </c>
      <c r="F43" s="43">
        <v>5327</v>
      </c>
      <c r="G43" s="43">
        <f t="shared" si="2"/>
        <v>1331.75</v>
      </c>
      <c r="H43" s="43"/>
      <c r="I43" s="43">
        <f>F43*20%+G43</f>
        <v>2397.15</v>
      </c>
      <c r="J43" s="43"/>
      <c r="K43" s="43">
        <f t="shared" si="4"/>
        <v>7724.15</v>
      </c>
      <c r="L43" s="27"/>
    </row>
    <row r="44" spans="1:12" ht="18.75">
      <c r="A44" s="16" t="s">
        <v>20</v>
      </c>
      <c r="B44" s="5"/>
      <c r="C44" s="5"/>
      <c r="D44" s="17"/>
      <c r="E44" s="19">
        <f>SUM(E37:E43)</f>
        <v>7.5</v>
      </c>
      <c r="F44" s="39" t="s">
        <v>49</v>
      </c>
      <c r="G44" s="39"/>
      <c r="H44" s="39"/>
      <c r="I44" s="39"/>
      <c r="J44" s="39"/>
      <c r="K44" s="46">
        <f>SUM(K37:K43)</f>
        <v>73225.75</v>
      </c>
      <c r="L44" s="27"/>
    </row>
    <row r="45" spans="1:12" ht="18.75" customHeight="1">
      <c r="A45" s="66" t="s">
        <v>16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  <c r="L45" s="27"/>
    </row>
    <row r="46" spans="1:12" ht="18.75">
      <c r="A46" s="7" t="s">
        <v>12</v>
      </c>
      <c r="B46" s="5"/>
      <c r="C46" s="5"/>
      <c r="D46" s="12"/>
      <c r="E46" s="12">
        <v>1</v>
      </c>
      <c r="F46" s="43">
        <v>6256</v>
      </c>
      <c r="G46" s="43">
        <f aca="true" t="shared" si="5" ref="G46:G56">F46*25%</f>
        <v>1564</v>
      </c>
      <c r="H46" s="43"/>
      <c r="I46" s="43">
        <f>F46*40%+G46</f>
        <v>4066.4</v>
      </c>
      <c r="J46" s="43">
        <f>F46*30%</f>
        <v>1876.8</v>
      </c>
      <c r="K46" s="43">
        <f aca="true" t="shared" si="6" ref="K46:K58">(F46+H46+I46+J46)*E46</f>
        <v>12199.199999999999</v>
      </c>
      <c r="L46" s="27"/>
    </row>
    <row r="47" spans="1:12" ht="18.75">
      <c r="A47" s="7" t="s">
        <v>13</v>
      </c>
      <c r="B47" s="5"/>
      <c r="C47" s="5"/>
      <c r="D47" s="12">
        <v>2</v>
      </c>
      <c r="E47" s="12">
        <v>1</v>
      </c>
      <c r="F47" s="43">
        <v>5466</v>
      </c>
      <c r="G47" s="43">
        <f t="shared" si="5"/>
        <v>1366.5</v>
      </c>
      <c r="H47" s="43">
        <f>F47*0.05</f>
        <v>273.3</v>
      </c>
      <c r="I47" s="43">
        <f aca="true" t="shared" si="7" ref="I47:I58">F47*40%+G47</f>
        <v>3552.9</v>
      </c>
      <c r="J47" s="43">
        <f>F47*30%</f>
        <v>1639.8</v>
      </c>
      <c r="K47" s="43">
        <f t="shared" si="6"/>
        <v>10932</v>
      </c>
      <c r="L47" s="27"/>
    </row>
    <row r="48" spans="1:12" ht="18.75">
      <c r="A48" s="7" t="s">
        <v>44</v>
      </c>
      <c r="B48" s="5"/>
      <c r="C48" s="5"/>
      <c r="D48" s="12">
        <v>3</v>
      </c>
      <c r="E48" s="12">
        <v>1</v>
      </c>
      <c r="F48" s="43">
        <v>5466</v>
      </c>
      <c r="G48" s="43">
        <f t="shared" si="5"/>
        <v>1366.5</v>
      </c>
      <c r="H48" s="43">
        <f>F48*0.1</f>
        <v>546.6</v>
      </c>
      <c r="I48" s="43">
        <f>F48*40%+G48</f>
        <v>3552.9</v>
      </c>
      <c r="J48" s="43">
        <f>F48*30%+F48*30%</f>
        <v>3279.6</v>
      </c>
      <c r="K48" s="43">
        <f>(F48+H48+I48+J48)*E48</f>
        <v>12845.1</v>
      </c>
      <c r="L48" s="27"/>
    </row>
    <row r="49" spans="1:12" ht="18.75">
      <c r="A49" s="7" t="s">
        <v>17</v>
      </c>
      <c r="B49" s="5"/>
      <c r="C49" s="5"/>
      <c r="D49" s="12">
        <v>3</v>
      </c>
      <c r="E49" s="12">
        <v>2</v>
      </c>
      <c r="F49" s="43">
        <v>5466</v>
      </c>
      <c r="G49" s="43">
        <f t="shared" si="5"/>
        <v>1366.5</v>
      </c>
      <c r="H49" s="43">
        <f>F49*0.1</f>
        <v>546.6</v>
      </c>
      <c r="I49" s="43">
        <f t="shared" si="7"/>
        <v>3552.9</v>
      </c>
      <c r="J49" s="43">
        <f>F49*50%</f>
        <v>2733</v>
      </c>
      <c r="K49" s="43">
        <f t="shared" si="6"/>
        <v>24597</v>
      </c>
      <c r="L49" s="27"/>
    </row>
    <row r="50" spans="1:12" ht="18.75">
      <c r="A50" s="7" t="s">
        <v>17</v>
      </c>
      <c r="B50" s="5"/>
      <c r="C50" s="5"/>
      <c r="D50" s="12">
        <v>3</v>
      </c>
      <c r="E50" s="12">
        <v>2</v>
      </c>
      <c r="F50" s="43">
        <v>5466</v>
      </c>
      <c r="G50" s="43">
        <f t="shared" si="5"/>
        <v>1366.5</v>
      </c>
      <c r="H50" s="43">
        <f>F50*0.1</f>
        <v>546.6</v>
      </c>
      <c r="I50" s="43">
        <f>F50*40%+G50</f>
        <v>3552.9</v>
      </c>
      <c r="J50" s="43">
        <f>F50*30%</f>
        <v>1639.8</v>
      </c>
      <c r="K50" s="43">
        <f>(F50+H50+I50+J50)*E50</f>
        <v>22410.6</v>
      </c>
      <c r="L50" s="27"/>
    </row>
    <row r="51" spans="1:12" ht="18.75">
      <c r="A51" s="7" t="s">
        <v>17</v>
      </c>
      <c r="B51" s="5"/>
      <c r="C51" s="5"/>
      <c r="D51" s="12">
        <v>3</v>
      </c>
      <c r="E51" s="12">
        <v>1</v>
      </c>
      <c r="F51" s="43">
        <v>5466</v>
      </c>
      <c r="G51" s="43">
        <f t="shared" si="5"/>
        <v>1366.5</v>
      </c>
      <c r="H51" s="43">
        <f>F51*0.1</f>
        <v>546.6</v>
      </c>
      <c r="I51" s="43">
        <f t="shared" si="7"/>
        <v>3552.9</v>
      </c>
      <c r="J51" s="43">
        <f>F51*20%</f>
        <v>1093.2</v>
      </c>
      <c r="K51" s="43">
        <f t="shared" si="6"/>
        <v>10658.7</v>
      </c>
      <c r="L51" s="27"/>
    </row>
    <row r="52" spans="1:12" ht="18.75">
      <c r="A52" s="7" t="s">
        <v>17</v>
      </c>
      <c r="B52" s="5"/>
      <c r="C52" s="5"/>
      <c r="D52" s="12">
        <v>3</v>
      </c>
      <c r="E52" s="12">
        <v>3</v>
      </c>
      <c r="F52" s="43">
        <v>5466</v>
      </c>
      <c r="G52" s="43">
        <f t="shared" si="5"/>
        <v>1366.5</v>
      </c>
      <c r="H52" s="43">
        <f>F52*0.1</f>
        <v>546.6</v>
      </c>
      <c r="I52" s="43">
        <f>F52*40%+G52</f>
        <v>3552.9</v>
      </c>
      <c r="J52" s="43"/>
      <c r="K52" s="43">
        <f>(F52+H52+I52+J52)*E52</f>
        <v>28696.5</v>
      </c>
      <c r="L52" s="27"/>
    </row>
    <row r="53" spans="1:12" ht="37.5">
      <c r="A53" s="7" t="s">
        <v>18</v>
      </c>
      <c r="B53" s="5"/>
      <c r="C53" s="5"/>
      <c r="D53" s="12">
        <v>1</v>
      </c>
      <c r="E53" s="12">
        <v>1</v>
      </c>
      <c r="F53" s="43">
        <v>5466</v>
      </c>
      <c r="G53" s="43">
        <f t="shared" si="5"/>
        <v>1366.5</v>
      </c>
      <c r="H53" s="43"/>
      <c r="I53" s="43">
        <f t="shared" si="7"/>
        <v>3552.9</v>
      </c>
      <c r="J53" s="43">
        <f>F53*30%</f>
        <v>1639.8</v>
      </c>
      <c r="K53" s="43">
        <f>(F53+H53+I53+J53)*E53</f>
        <v>10658.699999999999</v>
      </c>
      <c r="L53" s="27"/>
    </row>
    <row r="54" spans="1:12" ht="39" customHeight="1">
      <c r="A54" s="7" t="s">
        <v>60</v>
      </c>
      <c r="B54" s="5"/>
      <c r="C54" s="5"/>
      <c r="D54" s="12">
        <v>2</v>
      </c>
      <c r="E54" s="12">
        <v>1</v>
      </c>
      <c r="F54" s="47">
        <v>5466</v>
      </c>
      <c r="G54" s="47">
        <f t="shared" si="5"/>
        <v>1366.5</v>
      </c>
      <c r="H54" s="47">
        <f>F54*5%</f>
        <v>273.3</v>
      </c>
      <c r="I54" s="47">
        <f>F54*40%+G54</f>
        <v>3552.9</v>
      </c>
      <c r="J54" s="47">
        <f>F54*20%</f>
        <v>1093.2</v>
      </c>
      <c r="K54" s="47">
        <f>(F54+H54+I54+J54)*E54</f>
        <v>10385.400000000001</v>
      </c>
      <c r="L54" s="27"/>
    </row>
    <row r="55" spans="1:12" ht="23.25" customHeight="1">
      <c r="A55" s="7" t="s">
        <v>61</v>
      </c>
      <c r="B55" s="5"/>
      <c r="C55" s="5"/>
      <c r="D55" s="12">
        <v>4</v>
      </c>
      <c r="E55" s="12">
        <v>0.5</v>
      </c>
      <c r="F55" s="47">
        <v>5466</v>
      </c>
      <c r="G55" s="47">
        <f>F55*25%</f>
        <v>1366.5</v>
      </c>
      <c r="H55" s="47">
        <f>F55*15%</f>
        <v>819.9</v>
      </c>
      <c r="I55" s="47">
        <f>F55*40%+G55</f>
        <v>3552.9</v>
      </c>
      <c r="J55" s="47">
        <f>F55*60%</f>
        <v>3279.6</v>
      </c>
      <c r="K55" s="47">
        <f>(F55+H55+I55+J55)*E55</f>
        <v>6559.2</v>
      </c>
      <c r="L55" s="27"/>
    </row>
    <row r="56" spans="1:12" ht="37.5">
      <c r="A56" s="7" t="s">
        <v>14</v>
      </c>
      <c r="B56" s="5"/>
      <c r="C56" s="5">
        <v>3</v>
      </c>
      <c r="D56" s="12">
        <v>1</v>
      </c>
      <c r="E56" s="12">
        <v>1</v>
      </c>
      <c r="F56" s="47">
        <v>5327</v>
      </c>
      <c r="G56" s="47">
        <f t="shared" si="5"/>
        <v>1331.75</v>
      </c>
      <c r="H56" s="47"/>
      <c r="I56" s="47">
        <f t="shared" si="7"/>
        <v>3462.55</v>
      </c>
      <c r="J56" s="47">
        <f>F56*30%</f>
        <v>1598.1</v>
      </c>
      <c r="K56" s="47">
        <f t="shared" si="6"/>
        <v>10387.65</v>
      </c>
      <c r="L56" s="27"/>
    </row>
    <row r="57" spans="1:12" ht="18.75">
      <c r="A57" s="7" t="s">
        <v>70</v>
      </c>
      <c r="B57" s="5"/>
      <c r="C57" s="5">
        <v>1</v>
      </c>
      <c r="D57" s="12">
        <v>1</v>
      </c>
      <c r="E57" s="12">
        <v>2</v>
      </c>
      <c r="F57" s="47">
        <v>4301</v>
      </c>
      <c r="G57" s="47"/>
      <c r="H57" s="47"/>
      <c r="I57" s="47">
        <f t="shared" si="7"/>
        <v>1720.4</v>
      </c>
      <c r="J57" s="47">
        <f>F57*30%</f>
        <v>1290.3</v>
      </c>
      <c r="K57" s="47">
        <f t="shared" si="6"/>
        <v>14623.4</v>
      </c>
      <c r="L57" s="27"/>
    </row>
    <row r="58" spans="1:12" ht="18.75">
      <c r="A58" s="7" t="s">
        <v>70</v>
      </c>
      <c r="B58" s="5"/>
      <c r="C58" s="5">
        <v>1</v>
      </c>
      <c r="D58" s="12">
        <v>1</v>
      </c>
      <c r="E58" s="12">
        <v>2</v>
      </c>
      <c r="F58" s="47">
        <v>4301</v>
      </c>
      <c r="G58" s="47"/>
      <c r="H58" s="47"/>
      <c r="I58" s="47">
        <f t="shared" si="7"/>
        <v>1720.4</v>
      </c>
      <c r="J58" s="47">
        <f>F58*20%</f>
        <v>860.2</v>
      </c>
      <c r="K58" s="47">
        <f t="shared" si="6"/>
        <v>13763.199999999999</v>
      </c>
      <c r="L58" s="27"/>
    </row>
    <row r="59" spans="1:12" ht="18.75">
      <c r="A59" s="7" t="s">
        <v>70</v>
      </c>
      <c r="B59" s="5"/>
      <c r="C59" s="5">
        <v>1</v>
      </c>
      <c r="D59" s="12">
        <v>1</v>
      </c>
      <c r="E59" s="12">
        <v>3</v>
      </c>
      <c r="F59" s="47">
        <v>4301</v>
      </c>
      <c r="G59" s="47"/>
      <c r="H59" s="47"/>
      <c r="I59" s="47">
        <f>F59*40%+G59</f>
        <v>1720.4</v>
      </c>
      <c r="J59" s="47"/>
      <c r="K59" s="47">
        <f>(F59+H59+I59+J59)*E59</f>
        <v>18064.199999999997</v>
      </c>
      <c r="L59" s="27"/>
    </row>
    <row r="60" spans="1:12" ht="18.75">
      <c r="A60" s="16" t="s">
        <v>20</v>
      </c>
      <c r="B60" s="5"/>
      <c r="C60" s="5"/>
      <c r="D60" s="17"/>
      <c r="E60" s="19">
        <f>SUM(E46:E59)</f>
        <v>21.5</v>
      </c>
      <c r="F60" s="48"/>
      <c r="G60" s="48"/>
      <c r="H60" s="48"/>
      <c r="I60" s="48"/>
      <c r="J60" s="48"/>
      <c r="K60" s="48">
        <f>SUM(K46:K59)</f>
        <v>206780.84999999998</v>
      </c>
      <c r="L60" s="27"/>
    </row>
    <row r="61" spans="1:12" ht="18.75" customHeight="1">
      <c r="A61" s="70" t="s">
        <v>42</v>
      </c>
      <c r="B61" s="71"/>
      <c r="C61" s="71"/>
      <c r="D61" s="71"/>
      <c r="E61" s="71"/>
      <c r="F61" s="71"/>
      <c r="G61" s="71"/>
      <c r="H61" s="71"/>
      <c r="I61" s="71"/>
      <c r="J61" s="71"/>
      <c r="K61" s="72"/>
      <c r="L61" s="27"/>
    </row>
    <row r="62" spans="1:12" ht="18.75">
      <c r="A62" s="7" t="s">
        <v>22</v>
      </c>
      <c r="B62" s="5"/>
      <c r="C62" s="5"/>
      <c r="D62" s="12">
        <v>5</v>
      </c>
      <c r="E62" s="12">
        <v>1</v>
      </c>
      <c r="F62" s="43">
        <v>4955</v>
      </c>
      <c r="G62" s="43"/>
      <c r="H62" s="43"/>
      <c r="I62" s="43"/>
      <c r="J62" s="43">
        <f>F62*20%</f>
        <v>991</v>
      </c>
      <c r="K62" s="43">
        <f>(F62+H62+I62+J62)*E62</f>
        <v>5946</v>
      </c>
      <c r="L62" s="27"/>
    </row>
    <row r="63" spans="1:12" ht="18.75">
      <c r="A63" s="7" t="s">
        <v>22</v>
      </c>
      <c r="B63" s="5"/>
      <c r="C63" s="5"/>
      <c r="D63" s="12">
        <v>5</v>
      </c>
      <c r="E63" s="12">
        <v>1</v>
      </c>
      <c r="F63" s="43">
        <v>4955</v>
      </c>
      <c r="G63" s="43"/>
      <c r="H63" s="43"/>
      <c r="I63" s="43"/>
      <c r="J63" s="43"/>
      <c r="K63" s="43">
        <f>(F63+H63+I63+J63)*E63</f>
        <v>4955</v>
      </c>
      <c r="L63" s="27"/>
    </row>
    <row r="64" spans="1:12" ht="18.75">
      <c r="A64" s="7" t="s">
        <v>40</v>
      </c>
      <c r="B64" s="5"/>
      <c r="C64" s="5"/>
      <c r="D64" s="12">
        <v>2</v>
      </c>
      <c r="E64" s="12">
        <v>2</v>
      </c>
      <c r="F64" s="43">
        <v>4057</v>
      </c>
      <c r="G64" s="43"/>
      <c r="H64" s="43"/>
      <c r="I64" s="43"/>
      <c r="J64" s="43"/>
      <c r="K64" s="43">
        <f>(F64+H64+I64+J64)*E64</f>
        <v>8114</v>
      </c>
      <c r="L64" s="27"/>
    </row>
    <row r="65" spans="1:12" ht="18.75">
      <c r="A65" s="20" t="s">
        <v>20</v>
      </c>
      <c r="B65" s="5"/>
      <c r="C65" s="5"/>
      <c r="D65" s="12"/>
      <c r="E65" s="21">
        <f>SUM(E62:E64)</f>
        <v>4</v>
      </c>
      <c r="F65" s="49"/>
      <c r="G65" s="49"/>
      <c r="H65" s="49"/>
      <c r="I65" s="49"/>
      <c r="J65" s="49"/>
      <c r="K65" s="49">
        <f>SUM(K62:K64)</f>
        <v>19015</v>
      </c>
      <c r="L65" s="27"/>
    </row>
    <row r="66" spans="1:12" ht="18.75" customHeight="1">
      <c r="A66" s="70" t="s">
        <v>10</v>
      </c>
      <c r="B66" s="71"/>
      <c r="C66" s="71"/>
      <c r="D66" s="71"/>
      <c r="E66" s="71"/>
      <c r="F66" s="71"/>
      <c r="G66" s="71"/>
      <c r="H66" s="71"/>
      <c r="I66" s="71"/>
      <c r="J66" s="71"/>
      <c r="K66" s="72"/>
      <c r="L66" s="27"/>
    </row>
    <row r="67" spans="1:12" ht="18.75">
      <c r="A67" s="7" t="s">
        <v>9</v>
      </c>
      <c r="B67" s="5"/>
      <c r="C67" s="5">
        <v>2</v>
      </c>
      <c r="D67" s="12">
        <v>2</v>
      </c>
      <c r="E67" s="12">
        <v>1</v>
      </c>
      <c r="F67" s="43">
        <v>5202</v>
      </c>
      <c r="G67" s="43"/>
      <c r="H67" s="43">
        <f>F67*0.03</f>
        <v>156.06</v>
      </c>
      <c r="I67" s="43"/>
      <c r="J67" s="43">
        <f>F67*30%</f>
        <v>1560.6</v>
      </c>
      <c r="K67" s="50">
        <f aca="true" t="shared" si="8" ref="K67:K74">SUM(F67:J67)*E67</f>
        <v>6918.66</v>
      </c>
      <c r="L67" s="27"/>
    </row>
    <row r="68" spans="1:12" ht="18.75">
      <c r="A68" s="7" t="s">
        <v>11</v>
      </c>
      <c r="B68" s="5"/>
      <c r="C68" s="5"/>
      <c r="D68" s="12">
        <v>5</v>
      </c>
      <c r="E68" s="12">
        <v>1</v>
      </c>
      <c r="F68" s="43">
        <v>4955</v>
      </c>
      <c r="G68" s="43"/>
      <c r="H68" s="43">
        <f>F68*0.25</f>
        <v>1238.75</v>
      </c>
      <c r="I68" s="43">
        <f>F68*40%</f>
        <v>1982</v>
      </c>
      <c r="J68" s="43">
        <f>F68*30%</f>
        <v>1486.5</v>
      </c>
      <c r="K68" s="50">
        <f>SUM(F68:J68)*E68</f>
        <v>9662.25</v>
      </c>
      <c r="L68" s="27"/>
    </row>
    <row r="69" spans="1:12" ht="18.75">
      <c r="A69" s="7" t="s">
        <v>11</v>
      </c>
      <c r="B69" s="5"/>
      <c r="C69" s="5"/>
      <c r="D69" s="12">
        <v>5</v>
      </c>
      <c r="E69" s="12">
        <v>1</v>
      </c>
      <c r="F69" s="43">
        <v>4955</v>
      </c>
      <c r="G69" s="43"/>
      <c r="H69" s="43"/>
      <c r="I69" s="43">
        <f>F69*40%</f>
        <v>1982</v>
      </c>
      <c r="J69" s="43"/>
      <c r="K69" s="50">
        <f t="shared" si="8"/>
        <v>6937</v>
      </c>
      <c r="L69" s="27"/>
    </row>
    <row r="70" spans="1:12" ht="18.75">
      <c r="A70" s="7" t="s">
        <v>62</v>
      </c>
      <c r="B70" s="5"/>
      <c r="C70" s="5"/>
      <c r="D70" s="12">
        <v>1</v>
      </c>
      <c r="E70" s="12">
        <v>1</v>
      </c>
      <c r="F70" s="43">
        <v>3902</v>
      </c>
      <c r="G70" s="43"/>
      <c r="H70" s="43"/>
      <c r="I70" s="43">
        <f>F70*40%</f>
        <v>1560.8000000000002</v>
      </c>
      <c r="J70" s="43"/>
      <c r="K70" s="50">
        <f t="shared" si="8"/>
        <v>5462.8</v>
      </c>
      <c r="L70" s="27"/>
    </row>
    <row r="71" spans="1:12" ht="37.5">
      <c r="A71" s="7" t="s">
        <v>46</v>
      </c>
      <c r="B71" s="5"/>
      <c r="C71" s="5"/>
      <c r="D71" s="12">
        <v>2</v>
      </c>
      <c r="E71" s="12">
        <v>1</v>
      </c>
      <c r="F71" s="43">
        <v>4057</v>
      </c>
      <c r="G71" s="43"/>
      <c r="H71" s="43"/>
      <c r="I71" s="43"/>
      <c r="J71" s="43"/>
      <c r="K71" s="50">
        <f t="shared" si="8"/>
        <v>4057</v>
      </c>
      <c r="L71" s="27"/>
    </row>
    <row r="72" spans="1:12" ht="75">
      <c r="A72" s="40" t="s">
        <v>50</v>
      </c>
      <c r="B72" s="5"/>
      <c r="C72" s="5"/>
      <c r="D72" s="12">
        <v>3</v>
      </c>
      <c r="E72" s="12">
        <v>1</v>
      </c>
      <c r="F72" s="43">
        <v>4252</v>
      </c>
      <c r="G72" s="43"/>
      <c r="H72" s="43"/>
      <c r="I72" s="43"/>
      <c r="J72" s="43"/>
      <c r="K72" s="50">
        <f t="shared" si="8"/>
        <v>4252</v>
      </c>
      <c r="L72" s="27"/>
    </row>
    <row r="73" spans="1:12" ht="18.75">
      <c r="A73" s="41" t="s">
        <v>63</v>
      </c>
      <c r="B73" s="5"/>
      <c r="C73" s="5"/>
      <c r="D73" s="12">
        <v>2</v>
      </c>
      <c r="E73" s="12">
        <v>1</v>
      </c>
      <c r="F73" s="43">
        <v>4057</v>
      </c>
      <c r="G73" s="43"/>
      <c r="H73" s="43"/>
      <c r="I73" s="43"/>
      <c r="J73" s="43"/>
      <c r="K73" s="43">
        <f>SUM(F73:J73)*E73</f>
        <v>4057</v>
      </c>
      <c r="L73" s="27"/>
    </row>
    <row r="74" spans="1:12" ht="18.75">
      <c r="A74" s="7" t="s">
        <v>45</v>
      </c>
      <c r="B74" s="5"/>
      <c r="C74" s="5"/>
      <c r="D74" s="12">
        <v>2</v>
      </c>
      <c r="E74" s="12">
        <v>1</v>
      </c>
      <c r="F74" s="43">
        <v>4057</v>
      </c>
      <c r="G74" s="43"/>
      <c r="H74" s="43"/>
      <c r="I74" s="43"/>
      <c r="J74" s="43">
        <f>F74*30%</f>
        <v>1217.1</v>
      </c>
      <c r="K74" s="43">
        <f t="shared" si="8"/>
        <v>5274.1</v>
      </c>
      <c r="L74" s="27"/>
    </row>
    <row r="75" spans="1:12" ht="18.75">
      <c r="A75" s="7" t="s">
        <v>45</v>
      </c>
      <c r="B75" s="5"/>
      <c r="C75" s="5"/>
      <c r="D75" s="12">
        <v>2</v>
      </c>
      <c r="E75" s="12">
        <v>2</v>
      </c>
      <c r="F75" s="43">
        <v>4057</v>
      </c>
      <c r="G75" s="43"/>
      <c r="H75" s="43"/>
      <c r="I75" s="43"/>
      <c r="J75" s="43"/>
      <c r="K75" s="43">
        <f>SUM(F75:J75)*E75</f>
        <v>8114</v>
      </c>
      <c r="L75" s="27"/>
    </row>
    <row r="76" spans="1:12" ht="18.75">
      <c r="A76" s="7" t="s">
        <v>64</v>
      </c>
      <c r="B76" s="5"/>
      <c r="C76" s="5"/>
      <c r="D76" s="12">
        <v>2</v>
      </c>
      <c r="E76" s="12">
        <v>1</v>
      </c>
      <c r="F76" s="43">
        <v>4057</v>
      </c>
      <c r="G76" s="43"/>
      <c r="H76" s="43"/>
      <c r="I76" s="43"/>
      <c r="J76" s="43"/>
      <c r="K76" s="50">
        <f>SUM(F76:J76)*E76</f>
        <v>4057</v>
      </c>
      <c r="L76" s="27"/>
    </row>
    <row r="77" spans="1:12" ht="37.5">
      <c r="A77" s="42" t="s">
        <v>65</v>
      </c>
      <c r="B77" s="5"/>
      <c r="C77" s="5"/>
      <c r="D77" s="12">
        <v>2</v>
      </c>
      <c r="E77" s="12">
        <v>1</v>
      </c>
      <c r="F77" s="43">
        <v>4057</v>
      </c>
      <c r="G77" s="43"/>
      <c r="H77" s="43"/>
      <c r="I77" s="43"/>
      <c r="J77" s="43"/>
      <c r="K77" s="43">
        <f>SUM(F77:J77)*E77</f>
        <v>4057</v>
      </c>
      <c r="L77" s="27"/>
    </row>
    <row r="78" spans="1:12" ht="18.75">
      <c r="A78" s="20" t="s">
        <v>20</v>
      </c>
      <c r="B78" s="5"/>
      <c r="C78" s="5"/>
      <c r="D78" s="12"/>
      <c r="E78" s="44">
        <f>SUM(E67:E77)</f>
        <v>12</v>
      </c>
      <c r="F78" s="43"/>
      <c r="G78" s="43"/>
      <c r="H78" s="43"/>
      <c r="I78" s="43"/>
      <c r="J78" s="43"/>
      <c r="K78" s="49">
        <f>SUM(K67:K77)</f>
        <v>62848.81</v>
      </c>
      <c r="L78" s="9"/>
    </row>
    <row r="79" spans="1:12" s="15" customFormat="1" ht="37.5">
      <c r="A79" s="20" t="s">
        <v>21</v>
      </c>
      <c r="B79" s="14"/>
      <c r="C79" s="14"/>
      <c r="D79" s="24"/>
      <c r="E79" s="45">
        <f>E29+E35+E44+E60+E65+E78</f>
        <v>56.5</v>
      </c>
      <c r="F79" s="51"/>
      <c r="G79" s="51"/>
      <c r="H79" s="51"/>
      <c r="I79" s="51"/>
      <c r="J79" s="51"/>
      <c r="K79" s="51">
        <f>K29+K35+K44+K60+K65+K78</f>
        <v>503628.6575</v>
      </c>
      <c r="L79" s="25"/>
    </row>
    <row r="80" spans="1:12" ht="28.5" customHeight="1">
      <c r="A80" s="22"/>
      <c r="B80" s="6"/>
      <c r="C80" s="6"/>
      <c r="D80" s="23"/>
      <c r="E80" s="23"/>
      <c r="F80" s="23"/>
      <c r="G80" s="23"/>
      <c r="H80" s="23"/>
      <c r="I80" s="23"/>
      <c r="J80" s="23"/>
      <c r="K80" s="23"/>
      <c r="L80" s="9"/>
    </row>
    <row r="81" spans="1:12" ht="18.75">
      <c r="A81" s="29"/>
      <c r="B81" s="6"/>
      <c r="C81" s="6"/>
      <c r="D81" s="9"/>
      <c r="E81" s="9"/>
      <c r="F81" s="9"/>
      <c r="G81" s="9"/>
      <c r="H81" s="9"/>
      <c r="I81" s="9"/>
      <c r="J81" s="9"/>
      <c r="K81" s="9"/>
      <c r="L81" s="9"/>
    </row>
    <row r="82" spans="1:12" ht="18.75">
      <c r="A82" s="29" t="s">
        <v>43</v>
      </c>
      <c r="B82" s="6"/>
      <c r="C82" s="6"/>
      <c r="D82" s="59" t="s">
        <v>39</v>
      </c>
      <c r="E82" s="59"/>
      <c r="F82" s="2"/>
      <c r="G82" s="2"/>
      <c r="H82" s="69" t="s">
        <v>74</v>
      </c>
      <c r="I82" s="69"/>
      <c r="J82" s="9"/>
      <c r="K82" s="9"/>
      <c r="L82" s="9"/>
    </row>
    <row r="83" spans="1:12" s="33" customFormat="1" ht="18.75">
      <c r="A83" s="30"/>
      <c r="B83" s="31"/>
      <c r="C83" s="31"/>
      <c r="D83" s="60" t="s">
        <v>37</v>
      </c>
      <c r="E83" s="60"/>
      <c r="F83" s="32"/>
      <c r="G83" s="32"/>
      <c r="H83" s="60" t="s">
        <v>38</v>
      </c>
      <c r="I83" s="60"/>
      <c r="J83" s="32"/>
      <c r="K83" s="32"/>
      <c r="L83" s="32"/>
    </row>
    <row r="84" spans="1:12" ht="0.75" customHeight="1">
      <c r="A84" s="29" t="s">
        <v>35</v>
      </c>
      <c r="B84" s="6"/>
      <c r="C84" s="6"/>
      <c r="D84" s="59"/>
      <c r="E84" s="59"/>
      <c r="F84" s="9"/>
      <c r="G84" s="9"/>
      <c r="H84" s="9"/>
      <c r="I84" s="9"/>
      <c r="J84" s="9"/>
      <c r="K84" s="9"/>
      <c r="L84" s="9"/>
    </row>
    <row r="85" spans="1:12" ht="18.75">
      <c r="A85" s="29" t="s">
        <v>23</v>
      </c>
      <c r="B85" s="6"/>
      <c r="C85" s="6"/>
      <c r="D85" s="59" t="s">
        <v>39</v>
      </c>
      <c r="E85" s="59"/>
      <c r="G85" s="28"/>
      <c r="H85" s="69" t="s">
        <v>48</v>
      </c>
      <c r="I85" s="69"/>
      <c r="J85" s="9"/>
      <c r="K85" s="9"/>
      <c r="L85" s="9"/>
    </row>
    <row r="86" spans="1:12" s="33" customFormat="1" ht="18.75">
      <c r="A86" s="30"/>
      <c r="B86" s="31"/>
      <c r="C86" s="31"/>
      <c r="D86" s="60" t="s">
        <v>37</v>
      </c>
      <c r="E86" s="60"/>
      <c r="F86" s="34"/>
      <c r="G86" s="35"/>
      <c r="H86" s="60" t="s">
        <v>38</v>
      </c>
      <c r="I86" s="60"/>
      <c r="J86" s="32"/>
      <c r="K86" s="32"/>
      <c r="L86" s="32"/>
    </row>
    <row r="87" ht="18">
      <c r="A87" s="8"/>
    </row>
    <row r="88" ht="18">
      <c r="A88" s="8"/>
    </row>
    <row r="89" ht="18">
      <c r="A89" s="8"/>
    </row>
    <row r="90" ht="18">
      <c r="A90" s="8"/>
    </row>
    <row r="91" ht="18">
      <c r="A91" s="8"/>
    </row>
    <row r="92" ht="18">
      <c r="A92" s="8"/>
    </row>
    <row r="93" ht="18">
      <c r="A93" s="8"/>
    </row>
    <row r="94" ht="18">
      <c r="A94" s="8"/>
    </row>
    <row r="95" ht="18">
      <c r="A95" s="8"/>
    </row>
    <row r="96" ht="18">
      <c r="A96" s="8"/>
    </row>
    <row r="97" ht="18">
      <c r="A97" s="8"/>
    </row>
    <row r="98" ht="18">
      <c r="A98" s="8"/>
    </row>
    <row r="99" ht="18">
      <c r="A99" s="8"/>
    </row>
    <row r="100" ht="18">
      <c r="A100" s="8"/>
    </row>
    <row r="101" ht="18">
      <c r="A101" s="8"/>
    </row>
    <row r="102" ht="18">
      <c r="A102" s="8"/>
    </row>
    <row r="103" ht="18">
      <c r="A103" s="8"/>
    </row>
    <row r="104" ht="18">
      <c r="A104" s="8"/>
    </row>
    <row r="105" ht="18">
      <c r="A105" s="8"/>
    </row>
    <row r="106" ht="18">
      <c r="A106" s="8"/>
    </row>
    <row r="107" ht="18">
      <c r="A107" s="8"/>
    </row>
    <row r="108" ht="18">
      <c r="A108" s="8"/>
    </row>
    <row r="109" ht="18">
      <c r="A109" s="8"/>
    </row>
    <row r="110" ht="18">
      <c r="A110" s="8"/>
    </row>
    <row r="111" ht="18">
      <c r="A111" s="8"/>
    </row>
    <row r="112" ht="18">
      <c r="A112" s="8"/>
    </row>
    <row r="113" ht="18">
      <c r="A113" s="8"/>
    </row>
    <row r="114" ht="18">
      <c r="A114" s="8"/>
    </row>
    <row r="115" ht="18">
      <c r="A115" s="8"/>
    </row>
    <row r="116" ht="18">
      <c r="A116" s="8"/>
    </row>
    <row r="117" ht="18">
      <c r="A117" s="8"/>
    </row>
    <row r="118" ht="18">
      <c r="A118" s="8"/>
    </row>
    <row r="119" ht="18">
      <c r="A119" s="8"/>
    </row>
    <row r="120" ht="18">
      <c r="A120" s="8"/>
    </row>
    <row r="121" ht="18">
      <c r="A121" s="8"/>
    </row>
    <row r="122" ht="18">
      <c r="A122" s="8"/>
    </row>
    <row r="123" ht="18">
      <c r="A123" s="8"/>
    </row>
    <row r="124" ht="18">
      <c r="A124" s="8"/>
    </row>
    <row r="125" ht="18">
      <c r="A125" s="8"/>
    </row>
    <row r="126" ht="18">
      <c r="A126" s="8"/>
    </row>
    <row r="127" ht="18">
      <c r="A127" s="8"/>
    </row>
    <row r="128" ht="18">
      <c r="A128" s="8"/>
    </row>
    <row r="129" ht="18">
      <c r="A129" s="8"/>
    </row>
    <row r="130" ht="18">
      <c r="A130" s="8"/>
    </row>
    <row r="131" ht="18">
      <c r="A131" s="8"/>
    </row>
    <row r="132" ht="18">
      <c r="A132" s="8"/>
    </row>
    <row r="133" ht="18">
      <c r="A133" s="8"/>
    </row>
    <row r="134" ht="18">
      <c r="A134" s="8"/>
    </row>
    <row r="135" ht="18">
      <c r="A135" s="8"/>
    </row>
    <row r="136" ht="18">
      <c r="A136" s="8"/>
    </row>
    <row r="137" ht="18">
      <c r="A137" s="8"/>
    </row>
    <row r="138" ht="18">
      <c r="A138" s="8"/>
    </row>
    <row r="139" ht="18">
      <c r="A139" s="8"/>
    </row>
    <row r="140" ht="18">
      <c r="A140" s="8"/>
    </row>
    <row r="141" ht="18">
      <c r="A141" s="8"/>
    </row>
    <row r="142" ht="18">
      <c r="A142" s="8"/>
    </row>
    <row r="143" ht="18">
      <c r="A143" s="8"/>
    </row>
    <row r="144" ht="18">
      <c r="A144" s="8"/>
    </row>
    <row r="145" ht="18">
      <c r="A145" s="8"/>
    </row>
    <row r="146" ht="18">
      <c r="A146" s="8"/>
    </row>
    <row r="147" ht="18">
      <c r="A147" s="8"/>
    </row>
    <row r="148" ht="18">
      <c r="A148" s="8"/>
    </row>
    <row r="149" ht="18">
      <c r="A149" s="8"/>
    </row>
    <row r="150" ht="18">
      <c r="A150" s="8"/>
    </row>
    <row r="151" ht="18">
      <c r="A151" s="8"/>
    </row>
    <row r="152" ht="18">
      <c r="A152" s="8"/>
    </row>
    <row r="153" ht="18">
      <c r="A153" s="8"/>
    </row>
    <row r="154" ht="18">
      <c r="A154" s="8"/>
    </row>
    <row r="155" ht="18">
      <c r="A155" s="8"/>
    </row>
    <row r="156" ht="18">
      <c r="A156" s="8"/>
    </row>
    <row r="157" ht="18">
      <c r="A157" s="8"/>
    </row>
    <row r="158" ht="18">
      <c r="A158" s="8"/>
    </row>
    <row r="159" ht="18">
      <c r="A159" s="8"/>
    </row>
    <row r="160" ht="18">
      <c r="A160" s="8"/>
    </row>
    <row r="161" ht="18">
      <c r="A161" s="8"/>
    </row>
    <row r="162" ht="18">
      <c r="A162" s="8"/>
    </row>
    <row r="163" ht="18">
      <c r="A163" s="8"/>
    </row>
    <row r="164" ht="18">
      <c r="A164" s="8"/>
    </row>
    <row r="165" ht="18">
      <c r="A165" s="8"/>
    </row>
    <row r="166" ht="18">
      <c r="A166" s="8"/>
    </row>
  </sheetData>
  <sheetProtection/>
  <mergeCells count="39">
    <mergeCell ref="D86:E86"/>
    <mergeCell ref="H86:I86"/>
    <mergeCell ref="A36:K36"/>
    <mergeCell ref="C17:C18"/>
    <mergeCell ref="D17:D18"/>
    <mergeCell ref="J17:J18"/>
    <mergeCell ref="B17:B18"/>
    <mergeCell ref="K17:K18"/>
    <mergeCell ref="H17:H18"/>
    <mergeCell ref="I17:I18"/>
    <mergeCell ref="A20:K20"/>
    <mergeCell ref="D85:E85"/>
    <mergeCell ref="H85:I85"/>
    <mergeCell ref="A45:K45"/>
    <mergeCell ref="A61:K61"/>
    <mergeCell ref="A30:K30"/>
    <mergeCell ref="A66:K66"/>
    <mergeCell ref="H83:I83"/>
    <mergeCell ref="H82:I82"/>
    <mergeCell ref="A9:K9"/>
    <mergeCell ref="A11:D11"/>
    <mergeCell ref="D84:E84"/>
    <mergeCell ref="D82:E82"/>
    <mergeCell ref="D83:E83"/>
    <mergeCell ref="F15:H15"/>
    <mergeCell ref="G17:G18"/>
    <mergeCell ref="E17:E18"/>
    <mergeCell ref="F17:F18"/>
    <mergeCell ref="A17:A18"/>
    <mergeCell ref="I15:K15"/>
    <mergeCell ref="I12:K12"/>
    <mergeCell ref="I13:K13"/>
    <mergeCell ref="I14:K14"/>
    <mergeCell ref="A1:C1"/>
    <mergeCell ref="A2:C2"/>
    <mergeCell ref="A3:C3"/>
    <mergeCell ref="A8:K8"/>
    <mergeCell ref="I3:J3"/>
    <mergeCell ref="A5:C5"/>
  </mergeCells>
  <printOptions/>
  <pageMargins left="1.3779527559055118" right="0.3937007874015748" top="0.984251968503937" bottom="0.7874015748031497" header="0.1968503937007874" footer="0"/>
  <pageSetup horizontalDpi="600" verticalDpi="600" orientation="portrait" paperSize="9" scale="58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2018-03-27T08:39:33Z</cp:lastPrinted>
  <dcterms:created xsi:type="dcterms:W3CDTF">1996-10-08T23:32:33Z</dcterms:created>
  <dcterms:modified xsi:type="dcterms:W3CDTF">2018-03-27T12:00:12Z</dcterms:modified>
  <cp:category/>
  <cp:version/>
  <cp:contentType/>
  <cp:contentStatus/>
</cp:coreProperties>
</file>